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5008184\Documents\ELOG\2026.01 TEMATY Adam Jarosz\2026.02.16 POSTĘPOWANIE KABLE\"/>
    </mc:Choice>
  </mc:AlternateContent>
  <xr:revisionPtr revIDLastSave="0" documentId="13_ncr:1_{56212C87-96BD-4A96-A6B6-725C2DEE6283}" xr6:coauthVersionLast="47" xr6:coauthVersionMax="47" xr10:uidLastSave="{00000000-0000-0000-0000-000000000000}"/>
  <bookViews>
    <workbookView xWindow="-28920" yWindow="-4935" windowWidth="29040" windowHeight="15720" tabRatio="601" xr2:uid="{0FA68B4E-F0BE-4017-8A3E-E12D80403D0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1" i="1" l="1"/>
  <c r="R10" i="1"/>
  <c r="R9" i="1"/>
  <c r="Q11" i="1"/>
  <c r="Q10" i="1"/>
  <c r="Q9" i="1"/>
  <c r="P11" i="1"/>
  <c r="P10" i="1"/>
  <c r="P9" i="1"/>
  <c r="O11" i="1"/>
  <c r="O10" i="1"/>
  <c r="O9" i="1"/>
  <c r="N11" i="1"/>
  <c r="N10" i="1"/>
  <c r="N9" i="1"/>
  <c r="M11" i="1"/>
  <c r="M10" i="1"/>
  <c r="M9" i="1"/>
  <c r="M14" i="1"/>
  <c r="M13" i="1"/>
  <c r="N14" i="1"/>
  <c r="N13" i="1"/>
  <c r="O14" i="1"/>
  <c r="O13" i="1"/>
  <c r="Q14" i="1"/>
  <c r="Q13" i="1"/>
  <c r="P14" i="1"/>
  <c r="P13" i="1"/>
  <c r="R14" i="1"/>
  <c r="R13" i="1"/>
  <c r="R12" i="1"/>
  <c r="Q12" i="1"/>
  <c r="P12" i="1"/>
  <c r="O12" i="1"/>
  <c r="N12" i="1"/>
  <c r="M12" i="1"/>
  <c r="T9" i="1" l="1"/>
  <c r="U9" i="1" s="1"/>
  <c r="V9" i="1" s="1"/>
  <c r="T11" i="1"/>
  <c r="U11" i="1" s="1"/>
  <c r="T13" i="1"/>
  <c r="U13" i="1" s="1"/>
  <c r="T14" i="1"/>
  <c r="U14" i="1" s="1"/>
  <c r="T10" i="1"/>
  <c r="U10" i="1" s="1"/>
  <c r="T12" i="1"/>
  <c r="U12" i="1" s="1"/>
  <c r="V13" i="1" l="1"/>
  <c r="X13" i="1" s="1"/>
  <c r="V14" i="1"/>
  <c r="X14" i="1" s="1"/>
  <c r="V12" i="1"/>
  <c r="X12" i="1" s="1"/>
  <c r="V11" i="1"/>
  <c r="X11" i="1" s="1"/>
  <c r="V10" i="1"/>
  <c r="X10" i="1" s="1"/>
  <c r="X9" i="1"/>
  <c r="X15" i="1" l="1"/>
  <c r="V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tc={4CB34A27-2FFC-438F-8B01-D6F0CB00B8AC}</author>
  </authors>
  <commentList>
    <comment ref="E6" authorId="0" shapeId="0" xr:uid="{4CB34A27-2FFC-438F-8B01-D6F0CB00B8AC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To chyba nie ma sensu, bo muszą zaoferować całość</t>
      </text>
    </comment>
  </commentList>
</comments>
</file>

<file path=xl/sharedStrings.xml><?xml version="1.0" encoding="utf-8"?>
<sst xmlns="http://schemas.openxmlformats.org/spreadsheetml/2006/main" count="99" uniqueCount="92">
  <si>
    <t xml:space="preserve">Formularz waloryzacyjny: Kable elektroenergetyczne SN </t>
  </si>
  <si>
    <t>L.p.</t>
  </si>
  <si>
    <t>Przedmiot zamówienia</t>
  </si>
  <si>
    <t>JM</t>
  </si>
  <si>
    <t>Asortyment oferowany</t>
  </si>
  <si>
    <t>Ilosć                        Al                               [kg/km]</t>
  </si>
  <si>
    <t>Ilosć                        Cu                               [kg/km]</t>
  </si>
  <si>
    <t>Ilosć                        XLPE                               [kg/km]</t>
  </si>
  <si>
    <t>Cena Al                          wg LME [USD/t]</t>
  </si>
  <si>
    <t>Cena Cu                          wg LME [USD/t]</t>
  </si>
  <si>
    <t>Cena XLPE                         wg Plasteurope [EUR/t]</t>
  </si>
  <si>
    <t>Średni kurs USD/PLN ogłaszany przez NBP</t>
  </si>
  <si>
    <t>Średni kurs EUR/PLN ogłaszany przez NBP</t>
  </si>
  <si>
    <t>Przerób Al. [USD/t] wg Argusmedia</t>
  </si>
  <si>
    <t>Stały składnik ceny [zł/km]</t>
  </si>
  <si>
    <t>Składnik zmienny ceny [zł/km]</t>
  </si>
  <si>
    <t>Cena kabli [zł/km]</t>
  </si>
  <si>
    <t>Stawka podatku VAT zgodnie z obowiązującymi przepisami</t>
  </si>
  <si>
    <t>Łączna wartość brutto kabli                 [zł]</t>
  </si>
  <si>
    <t>Nazwa pozycji materiałowej</t>
  </si>
  <si>
    <t>Oferowany producent</t>
  </si>
  <si>
    <t>Nazwa handlowa oferowanego asortymentu</t>
  </si>
  <si>
    <t>Kraj pochodzenia oferowanego asortymentu</t>
  </si>
  <si>
    <r>
      <t>Z</t>
    </r>
    <r>
      <rPr>
        <b/>
        <sz val="5"/>
        <rFont val="Verdana"/>
        <family val="2"/>
        <charset val="238"/>
      </rPr>
      <t>A</t>
    </r>
  </si>
  <si>
    <r>
      <t>Z</t>
    </r>
    <r>
      <rPr>
        <b/>
        <sz val="5"/>
        <rFont val="Verdana"/>
        <family val="2"/>
        <charset val="238"/>
      </rPr>
      <t>C</t>
    </r>
  </si>
  <si>
    <t>Zx</t>
  </si>
  <si>
    <r>
      <t>I</t>
    </r>
    <r>
      <rPr>
        <b/>
        <sz val="5"/>
        <rFont val="Verdana"/>
        <family val="2"/>
        <charset val="238"/>
      </rPr>
      <t>A</t>
    </r>
  </si>
  <si>
    <r>
      <t>I</t>
    </r>
    <r>
      <rPr>
        <b/>
        <sz val="5"/>
        <rFont val="Verdana"/>
        <family val="2"/>
        <charset val="238"/>
      </rPr>
      <t>C</t>
    </r>
  </si>
  <si>
    <t>Ix</t>
  </si>
  <si>
    <r>
      <t>U</t>
    </r>
    <r>
      <rPr>
        <b/>
        <sz val="5"/>
        <rFont val="Verdana"/>
        <family val="2"/>
        <charset val="238"/>
      </rPr>
      <t>ŚR</t>
    </r>
  </si>
  <si>
    <r>
      <t>E</t>
    </r>
    <r>
      <rPr>
        <b/>
        <sz val="5"/>
        <rFont val="Verdana"/>
        <family val="2"/>
        <charset val="238"/>
      </rPr>
      <t>ŚR</t>
    </r>
  </si>
  <si>
    <r>
      <t>P</t>
    </r>
    <r>
      <rPr>
        <b/>
        <sz val="5"/>
        <rFont val="Verdana"/>
        <family val="2"/>
        <charset val="238"/>
      </rPr>
      <t>A</t>
    </r>
  </si>
  <si>
    <r>
      <t>C</t>
    </r>
    <r>
      <rPr>
        <b/>
        <sz val="5"/>
        <rFont val="Verdana"/>
        <family val="2"/>
        <charset val="238"/>
      </rPr>
      <t>S</t>
    </r>
  </si>
  <si>
    <t>Cn=(ZA*(IA+PA)/1000)*UŚR+(ZC*IC/1000)*UŚR+(ZX*IX/1000)*EŚR</t>
  </si>
  <si>
    <r>
      <t>C</t>
    </r>
    <r>
      <rPr>
        <b/>
        <sz val="5"/>
        <rFont val="Verdana"/>
        <family val="2"/>
        <charset val="238"/>
      </rPr>
      <t xml:space="preserve">K </t>
    </r>
    <r>
      <rPr>
        <b/>
        <sz val="10"/>
        <rFont val="Verdana"/>
        <family val="2"/>
        <charset val="238"/>
      </rPr>
      <t>= C</t>
    </r>
    <r>
      <rPr>
        <b/>
        <sz val="5"/>
        <rFont val="Verdana"/>
        <family val="2"/>
        <charset val="238"/>
      </rPr>
      <t>S</t>
    </r>
    <r>
      <rPr>
        <b/>
        <sz val="10"/>
        <rFont val="Verdana"/>
        <family val="2"/>
        <charset val="238"/>
      </rPr>
      <t xml:space="preserve"> + C</t>
    </r>
    <r>
      <rPr>
        <b/>
        <sz val="5"/>
        <rFont val="Verdana"/>
        <family val="2"/>
        <charset val="238"/>
      </rPr>
      <t>M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</si>
  <si>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</si>
  <si>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</si>
  <si>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</si>
  <si>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</si>
  <si>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</si>
  <si>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</si>
  <si>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</si>
  <si>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</si>
  <si>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</si>
  <si>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</si>
  <si>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</si>
  <si>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</si>
  <si>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</si>
  <si>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</si>
  <si>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</si>
  <si>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</si>
  <si>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</si>
  <si>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</si>
  <si>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</si>
  <si>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</si>
  <si>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</si>
  <si>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</si>
  <si>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CENA OFERTY</t>
  </si>
  <si>
    <t>Oferowany wolumen</t>
  </si>
  <si>
    <t xml:space="preserve">Szacowana ilość </t>
  </si>
  <si>
    <t>23.</t>
  </si>
  <si>
    <r>
      <t>C</t>
    </r>
    <r>
      <rPr>
        <b/>
        <sz val="5"/>
        <rFont val="Verdana"/>
        <family val="2"/>
        <charset val="238"/>
      </rPr>
      <t xml:space="preserve">NETTO </t>
    </r>
    <r>
      <rPr>
        <b/>
        <sz val="7"/>
        <rFont val="Verdana"/>
        <family val="2"/>
        <charset val="238"/>
      </rPr>
      <t>= (C</t>
    </r>
    <r>
      <rPr>
        <b/>
        <sz val="5"/>
        <rFont val="Verdana"/>
        <family val="2"/>
        <charset val="238"/>
      </rPr>
      <t>K</t>
    </r>
    <r>
      <rPr>
        <b/>
        <sz val="7"/>
        <rFont val="Verdana"/>
        <family val="2"/>
        <charset val="238"/>
      </rPr>
      <t>*OFEROWANA ILOŚĆ)/1000</t>
    </r>
  </si>
  <si>
    <t>Łączna wartość netto oferowanych  kabli [zł]</t>
  </si>
  <si>
    <t>Cena XLPE wg Plasteurope [EUR/t]</t>
  </si>
  <si>
    <t xml:space="preserve">kurs EUR z dnia </t>
  </si>
  <si>
    <t xml:space="preserve">kurs USD z dnia </t>
  </si>
  <si>
    <t xml:space="preserve">Cena Al wg LME [USD/t] </t>
  </si>
  <si>
    <t xml:space="preserve">Cena Cu wg LME [USD/t] </t>
  </si>
  <si>
    <t>Zmienna</t>
  </si>
  <si>
    <t>Wartość</t>
  </si>
  <si>
    <t>Data publikacji</t>
  </si>
  <si>
    <t>Data przesłania prognozy</t>
  </si>
  <si>
    <t>m</t>
  </si>
  <si>
    <t>Godzina przesłania prognozy</t>
  </si>
  <si>
    <t>KABEL ELEKTROENERGETYCZNY SN XRUHAKXS1 1x240RMC/50 mm2 12/20kV</t>
  </si>
  <si>
    <t>KABEL ELEKTROENERGETYCZNY SN XRUHAKXS1 1x240RMC/25 mm2 12/20kV</t>
  </si>
  <si>
    <t>KABEL ELEKTROENERGETYCZNY SN XRUHAKXS1 1x150RMC/25 mm2 12/20kV</t>
  </si>
  <si>
    <t>KABEL ELEKTROENERGETYCZNY SN XnRUHAKXS1 1x120RMC/50 mm2 12/20kV</t>
  </si>
  <si>
    <t>KABEL ELEKTROENERGETYCZNY SN XRUHAKXS1 1x70RMC/25 mm2 12/20kV</t>
  </si>
  <si>
    <t>XRUHAKXS1 1x70RMC/25</t>
  </si>
  <si>
    <t>XRUHAKXS1 1x150RMC/25</t>
  </si>
  <si>
    <t>XRUHAKXS1 1x240RMC/25</t>
  </si>
  <si>
    <t>XRUHAKXS1 1x240RMC/50</t>
  </si>
  <si>
    <t>XnRUHAKXS1 1x120RMC/50</t>
  </si>
  <si>
    <t>KABEL ELEKTROENERGETYCZNY SN XnRUHKXS1 1x300RMC/50 mm2 12/20kV</t>
  </si>
  <si>
    <t>XnRUHKXS1 1x300RMC/50</t>
  </si>
  <si>
    <t>LEGENDA</t>
  </si>
  <si>
    <t>współczynniki zmienne</t>
  </si>
  <si>
    <t>stały składnik ceny / stała wartość - pozycje do uzupełnienia</t>
  </si>
  <si>
    <t>February 2026</t>
  </si>
  <si>
    <t xml:space="preserve">Załącznik nr 4 – Formularz cen/Formularz waloryzacyjny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</si>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</sst>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#,##0.0000"/>
    <numFmt numFmtId="165" formatCode="#,##0.00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7"/>
      <name val="Verdana"/>
      <family val="2"/>
      <charset val="238"/>
    </font>
    <font>
      <b/>
      <sz val="10"/>
      <name val="Verdana"/>
      <family val="2"/>
      <charset val="238"/>
    </font>
    <font>
      <b/>
      <sz val="5"/>
      <name val="Verdana"/>
      <family val="2"/>
      <charset val="238"/>
    </font>
    <font>
      <b/>
      <sz val="8"/>
      <name val="Verdana"/>
      <family val="2"/>
      <charset val="238"/>
    </font>
    <font>
      <b/>
      <i/>
      <sz val="7"/>
      <name val="verdana"/>
      <family val="2"/>
      <charset val="238"/>
    </font>
    <font>
      <sz val="7"/>
      <name val="Verdana"/>
      <family val="2"/>
      <charset val="238"/>
    </font>
    <font>
      <sz val="8"/>
      <name val="Arial"/>
      <family val="2"/>
      <charset val="238"/>
    </font>
    <font>
      <sz val="8"/>
      <name val="Calibri"/>
      <family val="2"/>
      <charset val="238"/>
      <scheme val="minor"/>
    </font>
    <font>
      <sz val="7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8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1" fillId="0" borderId="0" xfId="0" applyFont="1" applyAlignment="1">
      <alignment vertical="center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4" fontId="4" fillId="0" borderId="8" xfId="1" applyNumberFormat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center" vertical="center" wrapText="1"/>
    </xf>
    <xf numFmtId="4" fontId="9" fillId="0" borderId="13" xfId="1" applyNumberFormat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7" fillId="0" borderId="0" xfId="1" applyFont="1" applyAlignment="1">
      <alignment horizontal="right" vertical="center" wrapText="1"/>
    </xf>
    <xf numFmtId="4" fontId="7" fillId="0" borderId="0" xfId="1" applyNumberFormat="1" applyFont="1" applyAlignment="1">
      <alignment vertical="center" wrapText="1"/>
    </xf>
    <xf numFmtId="9" fontId="7" fillId="0" borderId="0" xfId="1" applyNumberFormat="1" applyFont="1" applyAlignment="1">
      <alignment horizontal="center" vertical="center" wrapText="1"/>
    </xf>
    <xf numFmtId="0" fontId="1" fillId="0" borderId="13" xfId="0" applyFont="1" applyBorder="1" applyAlignment="1">
      <alignment vertical="center"/>
    </xf>
    <xf numFmtId="0" fontId="1" fillId="0" borderId="13" xfId="0" applyFont="1" applyBorder="1"/>
    <xf numFmtId="4" fontId="1" fillId="0" borderId="0" xfId="0" applyNumberFormat="1" applyFont="1"/>
    <xf numFmtId="0" fontId="12" fillId="0" borderId="13" xfId="0" applyFont="1" applyBorder="1"/>
    <xf numFmtId="0" fontId="9" fillId="0" borderId="0" xfId="1" applyFont="1" applyAlignment="1">
      <alignment horizontal="left" vertical="center" wrapText="1"/>
    </xf>
    <xf numFmtId="0" fontId="0" fillId="0" borderId="13" xfId="0" applyBorder="1" applyAlignment="1">
      <alignment vertical="center"/>
    </xf>
    <xf numFmtId="0" fontId="0" fillId="0" borderId="0" xfId="0" applyAlignment="1">
      <alignment vertical="center"/>
    </xf>
    <xf numFmtId="3" fontId="9" fillId="0" borderId="13" xfId="1" applyNumberFormat="1" applyFont="1" applyBorder="1" applyAlignment="1" applyProtection="1">
      <alignment horizontal="center" vertical="center" wrapText="1"/>
      <protection locked="0"/>
    </xf>
    <xf numFmtId="4" fontId="7" fillId="0" borderId="18" xfId="1" applyNumberFormat="1" applyFont="1" applyBorder="1" applyAlignment="1">
      <alignment vertical="center" wrapText="1"/>
    </xf>
    <xf numFmtId="9" fontId="7" fillId="0" borderId="18" xfId="1" applyNumberFormat="1" applyFont="1" applyBorder="1" applyAlignment="1">
      <alignment horizontal="center" vertical="center" wrapText="1"/>
    </xf>
    <xf numFmtId="4" fontId="7" fillId="0" borderId="19" xfId="1" applyNumberFormat="1" applyFont="1" applyBorder="1" applyAlignment="1">
      <alignment vertical="center" wrapText="1"/>
    </xf>
    <xf numFmtId="4" fontId="4" fillId="0" borderId="4" xfId="1" applyNumberFormat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 wrapText="1"/>
    </xf>
    <xf numFmtId="4" fontId="9" fillId="0" borderId="23" xfId="1" applyNumberFormat="1" applyFont="1" applyBorder="1" applyAlignment="1">
      <alignment horizontal="right" vertical="center" wrapText="1"/>
    </xf>
    <xf numFmtId="0" fontId="9" fillId="0" borderId="25" xfId="1" applyFont="1" applyBorder="1" applyAlignment="1">
      <alignment horizontal="left" vertical="center" wrapText="1"/>
    </xf>
    <xf numFmtId="3" fontId="9" fillId="0" borderId="25" xfId="1" applyNumberFormat="1" applyFont="1" applyBorder="1" applyAlignment="1" applyProtection="1">
      <alignment horizontal="center" vertical="center" wrapText="1"/>
      <protection locked="0"/>
    </xf>
    <xf numFmtId="0" fontId="4" fillId="0" borderId="25" xfId="1" applyFont="1" applyBorder="1" applyAlignment="1">
      <alignment horizontal="center" vertical="center" wrapText="1"/>
    </xf>
    <xf numFmtId="4" fontId="9" fillId="0" borderId="25" xfId="1" applyNumberFormat="1" applyFont="1" applyBorder="1" applyAlignment="1">
      <alignment horizontal="center" vertical="center" wrapText="1"/>
    </xf>
    <xf numFmtId="4" fontId="9" fillId="0" borderId="26" xfId="1" applyNumberFormat="1" applyFont="1" applyBorder="1" applyAlignment="1">
      <alignment horizontal="right" vertical="center" wrapText="1"/>
    </xf>
    <xf numFmtId="0" fontId="9" fillId="0" borderId="22" xfId="1" applyFont="1" applyBorder="1" applyAlignment="1">
      <alignment horizontal="center" vertical="center" wrapText="1"/>
    </xf>
    <xf numFmtId="0" fontId="9" fillId="0" borderId="24" xfId="1" applyFont="1" applyBorder="1" applyAlignment="1">
      <alignment horizontal="center" vertical="center" wrapText="1"/>
    </xf>
    <xf numFmtId="0" fontId="12" fillId="0" borderId="0" xfId="0" applyFont="1"/>
    <xf numFmtId="3" fontId="9" fillId="2" borderId="13" xfId="1" applyNumberFormat="1" applyFont="1" applyFill="1" applyBorder="1" applyAlignment="1" applyProtection="1">
      <alignment horizontal="center" vertical="center" wrapText="1"/>
      <protection locked="0"/>
    </xf>
    <xf numFmtId="3" fontId="9" fillId="2" borderId="25" xfId="1" applyNumberFormat="1" applyFont="1" applyFill="1" applyBorder="1" applyAlignment="1" applyProtection="1">
      <alignment horizontal="center" vertical="center" wrapText="1"/>
      <protection locked="0"/>
    </xf>
    <xf numFmtId="4" fontId="10" fillId="2" borderId="13" xfId="1" applyNumberFormat="1" applyFont="1" applyFill="1" applyBorder="1" applyAlignment="1">
      <alignment horizontal="center" vertical="center" wrapText="1"/>
    </xf>
    <xf numFmtId="164" fontId="10" fillId="2" borderId="13" xfId="1" applyNumberFormat="1" applyFont="1" applyFill="1" applyBorder="1" applyAlignment="1">
      <alignment horizontal="center" vertical="center" wrapText="1"/>
    </xf>
    <xf numFmtId="165" fontId="10" fillId="2" borderId="13" xfId="1" applyNumberFormat="1" applyFont="1" applyFill="1" applyBorder="1" applyAlignment="1">
      <alignment horizontal="center" vertical="center" wrapText="1"/>
    </xf>
    <xf numFmtId="4" fontId="10" fillId="2" borderId="25" xfId="1" applyNumberFormat="1" applyFont="1" applyFill="1" applyBorder="1" applyAlignment="1">
      <alignment horizontal="center" vertical="center" wrapText="1"/>
    </xf>
    <xf numFmtId="164" fontId="10" fillId="2" borderId="25" xfId="1" applyNumberFormat="1" applyFont="1" applyFill="1" applyBorder="1" applyAlignment="1">
      <alignment horizontal="center" vertical="center" wrapText="1"/>
    </xf>
    <xf numFmtId="165" fontId="10" fillId="2" borderId="25" xfId="1" applyNumberFormat="1" applyFont="1" applyFill="1" applyBorder="1" applyAlignment="1">
      <alignment horizontal="center" vertical="center" wrapText="1"/>
    </xf>
    <xf numFmtId="164" fontId="14" fillId="2" borderId="13" xfId="1" applyNumberFormat="1" applyFont="1" applyFill="1" applyBorder="1" applyAlignment="1">
      <alignment horizontal="center" vertical="center" wrapText="1"/>
    </xf>
    <xf numFmtId="4" fontId="14" fillId="2" borderId="13" xfId="1" applyNumberFormat="1" applyFont="1" applyFill="1" applyBorder="1" applyAlignment="1">
      <alignment horizontal="center" vertical="center" wrapText="1"/>
    </xf>
    <xf numFmtId="0" fontId="4" fillId="3" borderId="13" xfId="1" applyFont="1" applyFill="1" applyBorder="1" applyAlignment="1">
      <alignment horizontal="center" vertical="center" wrapText="1"/>
    </xf>
    <xf numFmtId="0" fontId="4" fillId="3" borderId="25" xfId="1" applyFont="1" applyFill="1" applyBorder="1" applyAlignment="1">
      <alignment horizontal="center" vertical="center" wrapText="1"/>
    </xf>
    <xf numFmtId="4" fontId="10" fillId="3" borderId="13" xfId="1" applyNumberFormat="1" applyFont="1" applyFill="1" applyBorder="1" applyAlignment="1" applyProtection="1">
      <alignment horizontal="center" vertical="center" wrapText="1"/>
      <protection locked="0"/>
    </xf>
    <xf numFmtId="4" fontId="10" fillId="3" borderId="25" xfId="1" applyNumberFormat="1" applyFont="1" applyFill="1" applyBorder="1" applyAlignment="1" applyProtection="1">
      <alignment horizontal="center" vertical="center" wrapText="1"/>
      <protection locked="0"/>
    </xf>
    <xf numFmtId="0" fontId="9" fillId="3" borderId="13" xfId="1" applyFont="1" applyFill="1" applyBorder="1" applyAlignment="1" applyProtection="1">
      <alignment horizontal="center" vertical="center" wrapText="1"/>
      <protection locked="0"/>
    </xf>
    <xf numFmtId="0" fontId="9" fillId="3" borderId="25" xfId="1" applyFont="1" applyFill="1" applyBorder="1" applyAlignment="1" applyProtection="1">
      <alignment horizontal="center" vertical="center" wrapText="1"/>
      <protection locked="0"/>
    </xf>
    <xf numFmtId="0" fontId="15" fillId="2" borderId="13" xfId="0" applyFont="1" applyFill="1" applyBorder="1"/>
    <xf numFmtId="0" fontId="15" fillId="3" borderId="13" xfId="0" applyFont="1" applyFill="1" applyBorder="1"/>
    <xf numFmtId="14" fontId="13" fillId="4" borderId="13" xfId="0" applyNumberFormat="1" applyFont="1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3" xfId="0" applyFill="1" applyBorder="1" applyAlignment="1">
      <alignment horizontal="center" wrapText="1"/>
    </xf>
    <xf numFmtId="0" fontId="7" fillId="0" borderId="16" xfId="1" applyFont="1" applyBorder="1" applyAlignment="1">
      <alignment horizontal="right" vertical="center" wrapText="1"/>
    </xf>
    <xf numFmtId="0" fontId="7" fillId="0" borderId="17" xfId="1" applyFont="1" applyBorder="1" applyAlignment="1">
      <alignment horizontal="right" vertical="center" wrapText="1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</cellXfs>
  <cellStyles count="2">
    <cellStyle name="Normalny" xfId="0" builtinId="0"/>
    <cellStyle name="Normalny 2" xfId="1" xr:uid="{3EEE166A-39FD-4457-9788-1F331CB74EB9}"/>
  </cellStyles>
  <dxfs count="0"/>
  <tableStyles count="1" defaultTableStyle="TableStyleMedium2" defaultPivotStyle="PivotStyleLight16">
    <tableStyle name="Invisible" pivot="0" table="0" count="0" xr9:uid="{36D85093-F0CE-4B51-BA7A-544E699F11B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owojski Adam" id="{3FBA3C46-632F-42FD-B97A-D4D3DA9EF207}" userId="S::Adam.Powojski@energa.pl::dde7c920-7fdf-4772-a805-caae90c7098e" providerId="AD"/>
</personList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6" dT="2026-02-26T11:38:22.57" personId="{3FBA3C46-632F-42FD-B97A-D4D3DA9EF207}" id="{4CB34A27-2FFC-438F-8B01-D6F0CB00B8AC}">
    <text>To chyba nie ma sensu, bo muszą zaoferować całość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97A9B-2B28-448B-8C5E-EA99CEE67603}">
  <sheetPr>
    <pageSetUpPr fitToPage="1"/>
  </sheetPr>
  <dimension ref="B2:X31"/>
  <sheetViews>
    <sheetView tabSelected="1" zoomScale="85" zoomScaleNormal="85" workbookViewId="0">
      <selection activeCell="K26" sqref="K26"/>
    </sheetView>
  </sheetViews>
  <sheetFormatPr defaultColWidth="8.88671875" defaultRowHeight="14.4" x14ac:dyDescent="0.3"/>
  <cols>
    <col min="1" max="1" width="5" customWidth="1"/>
    <col min="2" max="2" width="4.5546875" customWidth="1"/>
    <col min="3" max="3" width="56.5546875" style="24" customWidth="1"/>
    <col min="4" max="4" width="11.33203125" bestFit="1" customWidth="1"/>
    <col min="5" max="5" width="14.33203125" bestFit="1" customWidth="1"/>
    <col min="6" max="6" width="4.6640625" customWidth="1"/>
    <col min="7" max="7" width="11" customWidth="1"/>
    <col min="8" max="8" width="26.109375" customWidth="1"/>
    <col min="9" max="9" width="13.44140625" customWidth="1"/>
    <col min="10" max="10" width="10.6640625" customWidth="1"/>
    <col min="11" max="12" width="12.5546875" customWidth="1"/>
    <col min="13" max="19" width="10.6640625" customWidth="1"/>
    <col min="20" max="20" width="24" customWidth="1"/>
    <col min="21" max="21" width="12" customWidth="1"/>
    <col min="22" max="24" width="15.88671875" customWidth="1"/>
  </cols>
  <sheetData>
    <row r="2" spans="2:24" x14ac:dyDescent="0.3">
      <c r="C2"/>
    </row>
    <row r="3" spans="2:24" x14ac:dyDescent="0.3">
      <c r="C3" s="1" t="s">
        <v>90</v>
      </c>
    </row>
    <row r="5" spans="2:24" ht="15.75" customHeight="1" thickBot="1" x14ac:dyDescent="0.35">
      <c r="B5" s="75" t="s">
        <v>0</v>
      </c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63"/>
      <c r="W5" s="63"/>
      <c r="X5" s="63"/>
    </row>
    <row r="6" spans="2:24" ht="36" x14ac:dyDescent="0.3">
      <c r="B6" s="64" t="s">
        <v>1</v>
      </c>
      <c r="C6" s="2" t="s">
        <v>2</v>
      </c>
      <c r="D6" s="66" t="s">
        <v>59</v>
      </c>
      <c r="E6" s="66" t="s">
        <v>58</v>
      </c>
      <c r="F6" s="68" t="s">
        <v>3</v>
      </c>
      <c r="G6" s="70" t="s">
        <v>4</v>
      </c>
      <c r="H6" s="71"/>
      <c r="I6" s="72"/>
      <c r="J6" s="3" t="s">
        <v>5</v>
      </c>
      <c r="K6" s="3" t="s">
        <v>6</v>
      </c>
      <c r="L6" s="3" t="s">
        <v>7</v>
      </c>
      <c r="M6" s="3" t="s">
        <v>8</v>
      </c>
      <c r="N6" s="3" t="s">
        <v>9</v>
      </c>
      <c r="O6" s="3" t="s">
        <v>10</v>
      </c>
      <c r="P6" s="3" t="s">
        <v>11</v>
      </c>
      <c r="Q6" s="3" t="s">
        <v>12</v>
      </c>
      <c r="R6" s="3" t="s">
        <v>13</v>
      </c>
      <c r="S6" s="3" t="s">
        <v>14</v>
      </c>
      <c r="T6" s="3" t="s">
        <v>15</v>
      </c>
      <c r="U6" s="3" t="s">
        <v>16</v>
      </c>
      <c r="V6" s="29" t="s">
        <v>62</v>
      </c>
      <c r="W6" s="66" t="s">
        <v>17</v>
      </c>
      <c r="X6" s="73" t="s">
        <v>18</v>
      </c>
    </row>
    <row r="7" spans="2:24" ht="36" x14ac:dyDescent="0.3">
      <c r="B7" s="65"/>
      <c r="C7" s="4" t="s">
        <v>19</v>
      </c>
      <c r="D7" s="67"/>
      <c r="E7" s="67"/>
      <c r="F7" s="69"/>
      <c r="G7" s="5" t="s">
        <v>20</v>
      </c>
      <c r="H7" s="5" t="s">
        <v>21</v>
      </c>
      <c r="I7" s="5" t="s">
        <v>22</v>
      </c>
      <c r="J7" s="6" t="s">
        <v>23</v>
      </c>
      <c r="K7" s="6" t="s">
        <v>24</v>
      </c>
      <c r="L7" s="6" t="s">
        <v>25</v>
      </c>
      <c r="M7" s="6" t="s">
        <v>26</v>
      </c>
      <c r="N7" s="6" t="s">
        <v>27</v>
      </c>
      <c r="O7" s="6" t="s">
        <v>28</v>
      </c>
      <c r="P7" s="6" t="s">
        <v>29</v>
      </c>
      <c r="Q7" s="6" t="s">
        <v>30</v>
      </c>
      <c r="R7" s="6" t="s">
        <v>31</v>
      </c>
      <c r="S7" s="6" t="s">
        <v>32</v>
      </c>
      <c r="T7" s="7" t="s">
        <v>33</v>
      </c>
      <c r="U7" s="6" t="s">
        <v>34</v>
      </c>
      <c r="V7" s="8" t="s">
        <v>61</v>
      </c>
      <c r="W7" s="67"/>
      <c r="X7" s="74"/>
    </row>
    <row r="8" spans="2:24" x14ac:dyDescent="0.3">
      <c r="B8" s="9" t="s">
        <v>35</v>
      </c>
      <c r="C8" s="10" t="s">
        <v>36</v>
      </c>
      <c r="D8" s="10" t="s">
        <v>37</v>
      </c>
      <c r="E8" s="10" t="s">
        <v>38</v>
      </c>
      <c r="F8" s="10" t="s">
        <v>39</v>
      </c>
      <c r="G8" s="10" t="s">
        <v>40</v>
      </c>
      <c r="H8" s="10" t="s">
        <v>41</v>
      </c>
      <c r="I8" s="10" t="s">
        <v>42</v>
      </c>
      <c r="J8" s="10" t="s">
        <v>43</v>
      </c>
      <c r="K8" s="10" t="s">
        <v>44</v>
      </c>
      <c r="L8" s="10" t="s">
        <v>45</v>
      </c>
      <c r="M8" s="10" t="s">
        <v>46</v>
      </c>
      <c r="N8" s="10" t="s">
        <v>47</v>
      </c>
      <c r="O8" s="10" t="s">
        <v>48</v>
      </c>
      <c r="P8" s="10" t="s">
        <v>49</v>
      </c>
      <c r="Q8" s="10" t="s">
        <v>50</v>
      </c>
      <c r="R8" s="10" t="s">
        <v>51</v>
      </c>
      <c r="S8" s="10" t="s">
        <v>52</v>
      </c>
      <c r="T8" s="10" t="s">
        <v>53</v>
      </c>
      <c r="U8" s="10" t="s">
        <v>54</v>
      </c>
      <c r="V8" s="10" t="s">
        <v>55</v>
      </c>
      <c r="W8" s="10" t="s">
        <v>56</v>
      </c>
      <c r="X8" s="30" t="s">
        <v>60</v>
      </c>
    </row>
    <row r="9" spans="2:24" ht="27" customHeight="1" x14ac:dyDescent="0.3">
      <c r="B9" s="37">
        <v>1</v>
      </c>
      <c r="C9" s="11" t="s">
        <v>78</v>
      </c>
      <c r="D9" s="25">
        <v>158000</v>
      </c>
      <c r="E9" s="40">
        <v>158000</v>
      </c>
      <c r="F9" s="12" t="s">
        <v>72</v>
      </c>
      <c r="G9" s="54"/>
      <c r="H9" s="12" t="s">
        <v>79</v>
      </c>
      <c r="I9" s="54"/>
      <c r="J9" s="50">
        <v>179</v>
      </c>
      <c r="K9" s="50">
        <v>240</v>
      </c>
      <c r="L9" s="50">
        <v>334</v>
      </c>
      <c r="M9" s="42">
        <f>D21</f>
        <v>3226</v>
      </c>
      <c r="N9" s="42">
        <f>D22</f>
        <v>13230</v>
      </c>
      <c r="O9" s="42">
        <f>D23</f>
        <v>1095</v>
      </c>
      <c r="P9" s="43">
        <f>D20</f>
        <v>3.6055999999999999</v>
      </c>
      <c r="Q9" s="43">
        <f>D19</f>
        <v>4.2304000000000004</v>
      </c>
      <c r="R9" s="44">
        <f>D24</f>
        <v>355</v>
      </c>
      <c r="S9" s="52"/>
      <c r="T9" s="13">
        <f>ROUND(((J9*(M9+R9)/1000)*P9+(K9*N9/1000)*P9+(L9*O9/1000)*Q9),2)</f>
        <v>15306.87</v>
      </c>
      <c r="U9" s="13">
        <f>S9+T9</f>
        <v>15306.87</v>
      </c>
      <c r="V9" s="13">
        <f>ROUND(U9*E9/1000,2)</f>
        <v>2418485.46</v>
      </c>
      <c r="W9" s="13">
        <v>0.23</v>
      </c>
      <c r="X9" s="31">
        <f t="shared" ref="X9" si="0">V9*1.23</f>
        <v>2974737.1157999998</v>
      </c>
    </row>
    <row r="10" spans="2:24" ht="27" customHeight="1" x14ac:dyDescent="0.3">
      <c r="B10" s="37">
        <v>2</v>
      </c>
      <c r="C10" s="11" t="s">
        <v>76</v>
      </c>
      <c r="D10" s="25">
        <v>848000</v>
      </c>
      <c r="E10" s="40">
        <v>848000</v>
      </c>
      <c r="F10" s="12" t="s">
        <v>72</v>
      </c>
      <c r="G10" s="54"/>
      <c r="H10" s="12" t="s">
        <v>80</v>
      </c>
      <c r="I10" s="54"/>
      <c r="J10" s="50">
        <v>381</v>
      </c>
      <c r="K10" s="50">
        <v>240</v>
      </c>
      <c r="L10" s="50">
        <v>417</v>
      </c>
      <c r="M10" s="42">
        <f>D21</f>
        <v>3226</v>
      </c>
      <c r="N10" s="42">
        <f>D22</f>
        <v>13230</v>
      </c>
      <c r="O10" s="42">
        <f>D23</f>
        <v>1095</v>
      </c>
      <c r="P10" s="43">
        <f>D20</f>
        <v>3.6055999999999999</v>
      </c>
      <c r="Q10" s="43">
        <f>D19</f>
        <v>4.2304000000000004</v>
      </c>
      <c r="R10" s="44">
        <f>D24</f>
        <v>355</v>
      </c>
      <c r="S10" s="52"/>
      <c r="T10" s="13">
        <f>ROUND(((J10*(M10+R10)/1000)*P10+(K10*N10/1000)*P10+(L10*O10/1000)*Q10),2)</f>
        <v>18299.509999999998</v>
      </c>
      <c r="U10" s="13">
        <f t="shared" ref="U10:U11" si="1">S10+T10</f>
        <v>18299.509999999998</v>
      </c>
      <c r="V10" s="13">
        <f t="shared" ref="V10:V14" si="2">ROUND(U10*E10/1000,2)</f>
        <v>15517984.48</v>
      </c>
      <c r="W10" s="13">
        <v>0.23</v>
      </c>
      <c r="X10" s="31">
        <f t="shared" ref="X10:X11" si="3">V10*1.23</f>
        <v>19087120.910399999</v>
      </c>
    </row>
    <row r="11" spans="2:24" ht="27" customHeight="1" x14ac:dyDescent="0.3">
      <c r="B11" s="37">
        <v>3</v>
      </c>
      <c r="C11" s="11" t="s">
        <v>75</v>
      </c>
      <c r="D11" s="25">
        <v>112000</v>
      </c>
      <c r="E11" s="40">
        <v>112000</v>
      </c>
      <c r="F11" s="12" t="s">
        <v>72</v>
      </c>
      <c r="G11" s="54"/>
      <c r="H11" s="14" t="s">
        <v>81</v>
      </c>
      <c r="I11" s="54"/>
      <c r="J11" s="50">
        <v>633</v>
      </c>
      <c r="K11" s="50">
        <v>240</v>
      </c>
      <c r="L11" s="50">
        <v>500</v>
      </c>
      <c r="M11" s="42">
        <f>D21</f>
        <v>3226</v>
      </c>
      <c r="N11" s="42">
        <f>D22</f>
        <v>13230</v>
      </c>
      <c r="O11" s="42">
        <f>D23</f>
        <v>1095</v>
      </c>
      <c r="P11" s="43">
        <f>D20</f>
        <v>3.6055999999999999</v>
      </c>
      <c r="Q11" s="43">
        <f>D19</f>
        <v>4.2304000000000004</v>
      </c>
      <c r="R11" s="44">
        <f>D24</f>
        <v>355</v>
      </c>
      <c r="S11" s="52"/>
      <c r="T11" s="13">
        <f t="shared" ref="T11" si="4">ROUND(((J11*(M11+R11)/1000)*P11+(K11*N11/1000)*P11+(L11*O11/1000)*Q11),2)</f>
        <v>21937.72</v>
      </c>
      <c r="U11" s="13">
        <f t="shared" si="1"/>
        <v>21937.72</v>
      </c>
      <c r="V11" s="13">
        <f t="shared" si="2"/>
        <v>2457024.64</v>
      </c>
      <c r="W11" s="13">
        <v>0.23</v>
      </c>
      <c r="X11" s="31">
        <f t="shared" si="3"/>
        <v>3022140.3072000002</v>
      </c>
    </row>
    <row r="12" spans="2:24" ht="27" customHeight="1" x14ac:dyDescent="0.3">
      <c r="B12" s="37">
        <v>4</v>
      </c>
      <c r="C12" s="11" t="s">
        <v>74</v>
      </c>
      <c r="D12" s="25">
        <v>396000</v>
      </c>
      <c r="E12" s="40">
        <v>396000</v>
      </c>
      <c r="F12" s="12" t="s">
        <v>72</v>
      </c>
      <c r="G12" s="54"/>
      <c r="H12" s="12" t="s">
        <v>82</v>
      </c>
      <c r="I12" s="54"/>
      <c r="J12" s="50">
        <v>633</v>
      </c>
      <c r="K12" s="50">
        <v>484.5</v>
      </c>
      <c r="L12" s="50">
        <v>500</v>
      </c>
      <c r="M12" s="42">
        <f>D21</f>
        <v>3226</v>
      </c>
      <c r="N12" s="42">
        <f>D22</f>
        <v>13230</v>
      </c>
      <c r="O12" s="42">
        <f>D23</f>
        <v>1095</v>
      </c>
      <c r="P12" s="43">
        <f>D20</f>
        <v>3.6055999999999999</v>
      </c>
      <c r="Q12" s="43">
        <f>D19</f>
        <v>4.2304000000000004</v>
      </c>
      <c r="R12" s="44">
        <f>D24</f>
        <v>355</v>
      </c>
      <c r="S12" s="52"/>
      <c r="T12" s="13">
        <f t="shared" ref="T12:T14" si="5">ROUND(((J12*(M12+R12)/1000)*P12+(K12*N12/1000)*P12+(L12*O12/1000)*Q12),2)</f>
        <v>33600.879999999997</v>
      </c>
      <c r="U12" s="13">
        <f t="shared" ref="U12" si="6">S12+T12</f>
        <v>33600.879999999997</v>
      </c>
      <c r="V12" s="13">
        <f t="shared" si="2"/>
        <v>13305948.48</v>
      </c>
      <c r="W12" s="13">
        <v>0.23</v>
      </c>
      <c r="X12" s="31">
        <f t="shared" ref="X12:X14" si="7">V12*1.23</f>
        <v>16366316.6304</v>
      </c>
    </row>
    <row r="13" spans="2:24" ht="27" customHeight="1" x14ac:dyDescent="0.3">
      <c r="B13" s="37">
        <v>5</v>
      </c>
      <c r="C13" s="11" t="s">
        <v>77</v>
      </c>
      <c r="D13" s="25">
        <v>1000</v>
      </c>
      <c r="E13" s="40">
        <v>1000</v>
      </c>
      <c r="F13" s="12" t="s">
        <v>72</v>
      </c>
      <c r="G13" s="54"/>
      <c r="H13" s="12" t="s">
        <v>83</v>
      </c>
      <c r="I13" s="54"/>
      <c r="J13" s="50">
        <v>315</v>
      </c>
      <c r="K13" s="50">
        <v>481</v>
      </c>
      <c r="L13" s="50">
        <v>398</v>
      </c>
      <c r="M13" s="42">
        <f>D21</f>
        <v>3226</v>
      </c>
      <c r="N13" s="42">
        <f>D22</f>
        <v>13230</v>
      </c>
      <c r="O13" s="42">
        <f>D23</f>
        <v>1095</v>
      </c>
      <c r="P13" s="43">
        <f>D20</f>
        <v>3.6055999999999999</v>
      </c>
      <c r="Q13" s="43">
        <f>D19</f>
        <v>4.2304000000000004</v>
      </c>
      <c r="R13" s="44">
        <f>D24</f>
        <v>355</v>
      </c>
      <c r="S13" s="52"/>
      <c r="T13" s="13">
        <f t="shared" si="5"/>
        <v>28855.53</v>
      </c>
      <c r="U13" s="13">
        <f t="shared" ref="U13:U14" si="8">S13+T13</f>
        <v>28855.53</v>
      </c>
      <c r="V13" s="13">
        <f t="shared" si="2"/>
        <v>28855.53</v>
      </c>
      <c r="W13" s="13">
        <v>0.23</v>
      </c>
      <c r="X13" s="31">
        <f t="shared" si="7"/>
        <v>35492.301899999999</v>
      </c>
    </row>
    <row r="14" spans="2:24" ht="27" customHeight="1" thickBot="1" x14ac:dyDescent="0.35">
      <c r="B14" s="38">
        <v>6</v>
      </c>
      <c r="C14" s="32" t="s">
        <v>84</v>
      </c>
      <c r="D14" s="33">
        <v>5500</v>
      </c>
      <c r="E14" s="41">
        <v>5500</v>
      </c>
      <c r="F14" s="34" t="s">
        <v>72</v>
      </c>
      <c r="G14" s="55"/>
      <c r="H14" s="34" t="s">
        <v>85</v>
      </c>
      <c r="I14" s="55"/>
      <c r="J14" s="51">
        <v>0</v>
      </c>
      <c r="K14" s="51">
        <v>3132</v>
      </c>
      <c r="L14" s="51">
        <v>570</v>
      </c>
      <c r="M14" s="45">
        <f>D21</f>
        <v>3226</v>
      </c>
      <c r="N14" s="45">
        <f>D22</f>
        <v>13230</v>
      </c>
      <c r="O14" s="45">
        <f>D23</f>
        <v>1095</v>
      </c>
      <c r="P14" s="46">
        <f>D20</f>
        <v>3.6055999999999999</v>
      </c>
      <c r="Q14" s="46">
        <f>D19</f>
        <v>4.2304000000000004</v>
      </c>
      <c r="R14" s="47">
        <f>D24</f>
        <v>355</v>
      </c>
      <c r="S14" s="53"/>
      <c r="T14" s="35">
        <f t="shared" si="5"/>
        <v>152043.34</v>
      </c>
      <c r="U14" s="35">
        <f t="shared" si="8"/>
        <v>152043.34</v>
      </c>
      <c r="V14" s="35">
        <f t="shared" si="2"/>
        <v>836238.37</v>
      </c>
      <c r="W14" s="35">
        <v>0.23</v>
      </c>
      <c r="X14" s="36">
        <f t="shared" si="7"/>
        <v>1028573.1951</v>
      </c>
    </row>
    <row r="15" spans="2:24" ht="15.75" customHeight="1" thickBot="1" x14ac:dyDescent="0.35">
      <c r="B15" s="61" t="s">
        <v>57</v>
      </c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26">
        <f>SUM(V9:V14)</f>
        <v>34564536.960000001</v>
      </c>
      <c r="W15" s="27">
        <v>0.23</v>
      </c>
      <c r="X15" s="28">
        <f>SUM(X9:X14)</f>
        <v>42514380.4608</v>
      </c>
    </row>
    <row r="16" spans="2:24" ht="15.75" customHeight="1" x14ac:dyDescent="0.3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6"/>
      <c r="W16" s="17"/>
      <c r="X16" s="16"/>
    </row>
    <row r="17" spans="2:24" ht="15.75" customHeight="1" x14ac:dyDescent="0.3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6"/>
      <c r="W17" s="17"/>
      <c r="X17" s="16"/>
    </row>
    <row r="18" spans="2:24" x14ac:dyDescent="0.3">
      <c r="C18" s="18" t="s">
        <v>68</v>
      </c>
      <c r="D18" s="19" t="s">
        <v>69</v>
      </c>
      <c r="E18" s="19" t="s">
        <v>70</v>
      </c>
      <c r="V18" s="20"/>
    </row>
    <row r="19" spans="2:24" x14ac:dyDescent="0.3">
      <c r="C19" s="11" t="s">
        <v>64</v>
      </c>
      <c r="D19" s="48">
        <v>4.2304000000000004</v>
      </c>
      <c r="E19" s="58">
        <v>46083</v>
      </c>
      <c r="V19" s="20"/>
    </row>
    <row r="20" spans="2:24" x14ac:dyDescent="0.3">
      <c r="C20" s="11" t="s">
        <v>65</v>
      </c>
      <c r="D20" s="48">
        <v>3.6055999999999999</v>
      </c>
      <c r="E20" s="58">
        <v>46083</v>
      </c>
    </row>
    <row r="21" spans="2:24" x14ac:dyDescent="0.3">
      <c r="C21" s="21" t="s">
        <v>66</v>
      </c>
      <c r="D21" s="49">
        <v>3226</v>
      </c>
      <c r="E21" s="58">
        <v>46083</v>
      </c>
    </row>
    <row r="22" spans="2:24" x14ac:dyDescent="0.3">
      <c r="C22" s="21" t="s">
        <v>67</v>
      </c>
      <c r="D22" s="49">
        <v>13230</v>
      </c>
      <c r="E22" s="58">
        <v>46083</v>
      </c>
    </row>
    <row r="23" spans="2:24" x14ac:dyDescent="0.3">
      <c r="C23" s="21" t="s">
        <v>63</v>
      </c>
      <c r="D23" s="49">
        <v>1095</v>
      </c>
      <c r="E23" s="58" t="s">
        <v>89</v>
      </c>
    </row>
    <row r="24" spans="2:24" x14ac:dyDescent="0.3">
      <c r="C24" s="21" t="s">
        <v>13</v>
      </c>
      <c r="D24" s="49">
        <v>355</v>
      </c>
      <c r="E24" s="58">
        <v>46078</v>
      </c>
      <c r="H24" s="22"/>
    </row>
    <row r="26" spans="2:24" x14ac:dyDescent="0.3">
      <c r="C26" s="23" t="s">
        <v>71</v>
      </c>
      <c r="D26" s="60" t="s">
        <v>91</v>
      </c>
      <c r="E26" s="60"/>
    </row>
    <row r="27" spans="2:24" x14ac:dyDescent="0.3">
      <c r="C27" s="23" t="s">
        <v>73</v>
      </c>
      <c r="D27" s="59" t="s">
        <v>91</v>
      </c>
      <c r="E27" s="59"/>
    </row>
    <row r="29" spans="2:24" x14ac:dyDescent="0.3">
      <c r="C29" s="39" t="s">
        <v>86</v>
      </c>
    </row>
    <row r="30" spans="2:24" x14ac:dyDescent="0.3">
      <c r="C30" s="56" t="s">
        <v>87</v>
      </c>
    </row>
    <row r="31" spans="2:24" x14ac:dyDescent="0.3">
      <c r="C31" s="57" t="s">
        <v>88</v>
      </c>
    </row>
  </sheetData>
  <mergeCells count="12">
    <mergeCell ref="D27:E27"/>
    <mergeCell ref="D26:E26"/>
    <mergeCell ref="B15:U15"/>
    <mergeCell ref="V5:X5"/>
    <mergeCell ref="B6:B7"/>
    <mergeCell ref="D6:D7"/>
    <mergeCell ref="F6:F7"/>
    <mergeCell ref="G6:I6"/>
    <mergeCell ref="W6:W7"/>
    <mergeCell ref="X6:X7"/>
    <mergeCell ref="E6:E7"/>
    <mergeCell ref="B5:U5"/>
  </mergeCells>
  <phoneticPr fontId="11" type="noConversion"/>
  <pageMargins left="0.7" right="0.7" top="0.75" bottom="0.75" header="0.3" footer="0.3"/>
  <pageSetup paperSize="9" scale="38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Sawicz Radosław</dc:creator>
  <cp:lastModifiedBy>Powojski Adam</cp:lastModifiedBy>
  <cp:lastPrinted>2024-06-07T07:27:17Z</cp:lastPrinted>
  <dcterms:created xsi:type="dcterms:W3CDTF">2022-05-26T05:28:54Z</dcterms:created>
  <dcterms:modified xsi:type="dcterms:W3CDTF">2026-03-03T09:03:17Z</dcterms:modified>
</cp:coreProperties>
</file>